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xAli\Documents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D20" i="1" l="1"/>
  <c r="D21" i="1" s="1"/>
  <c r="D6" i="1" s="1"/>
  <c r="D22" i="1"/>
  <c r="D24" i="1" l="1"/>
  <c r="D11" i="1"/>
  <c r="D12" i="1" s="1"/>
  <c r="D25" i="1"/>
  <c r="D17" i="1"/>
  <c r="D16" i="1"/>
  <c r="D26" i="1" l="1"/>
  <c r="D27" i="1" s="1"/>
  <c r="D28" i="1" s="1"/>
  <c r="D29" i="1" s="1"/>
  <c r="D13" i="1"/>
  <c r="D14" i="1"/>
  <c r="D18" i="1"/>
  <c r="D15" i="1" s="1"/>
</calcChain>
</file>

<file path=xl/sharedStrings.xml><?xml version="1.0" encoding="utf-8"?>
<sst xmlns="http://schemas.openxmlformats.org/spreadsheetml/2006/main" count="36" uniqueCount="29">
  <si>
    <t>Helical resonator</t>
  </si>
  <si>
    <t>f</t>
  </si>
  <si>
    <t>d</t>
  </si>
  <si>
    <t>N</t>
  </si>
  <si>
    <t>MHz</t>
  </si>
  <si>
    <t>mm</t>
  </si>
  <si>
    <t>D</t>
  </si>
  <si>
    <t>S</t>
  </si>
  <si>
    <t>H</t>
  </si>
  <si>
    <t>G</t>
  </si>
  <si>
    <t>b</t>
  </si>
  <si>
    <r>
      <rPr>
        <sz val="11"/>
        <color theme="1"/>
        <rFont val="Calibri"/>
        <family val="2"/>
        <charset val="238"/>
      </rPr>
      <t>Δ</t>
    </r>
    <r>
      <rPr>
        <sz val="11"/>
        <color theme="1"/>
        <rFont val="Calibri"/>
        <family val="2"/>
        <charset val="238"/>
        <scheme val="minor"/>
      </rPr>
      <t>f</t>
    </r>
  </si>
  <si>
    <t>τ</t>
  </si>
  <si>
    <t>filter order</t>
  </si>
  <si>
    <t>q1</t>
  </si>
  <si>
    <t>Q0</t>
  </si>
  <si>
    <t>dB</t>
  </si>
  <si>
    <t>α</t>
  </si>
  <si>
    <t>Qu</t>
  </si>
  <si>
    <t>d0</t>
  </si>
  <si>
    <t>Qd</t>
  </si>
  <si>
    <t>Rb/Z0</t>
  </si>
  <si>
    <t>Z0</t>
  </si>
  <si>
    <r>
      <t>sin(</t>
    </r>
    <r>
      <rPr>
        <sz val="11"/>
        <color theme="1"/>
        <rFont val="Calibri"/>
        <family val="2"/>
        <charset val="238"/>
      </rPr>
      <t>θ)</t>
    </r>
  </si>
  <si>
    <t>θ</t>
  </si>
  <si>
    <t>Ohm</t>
  </si>
  <si>
    <t>o</t>
  </si>
  <si>
    <t>tap</t>
  </si>
  <si>
    <t>turns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</si>
</sst>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vertAlign val="superscript"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ill="1" applyBorder="1"/>
    <xf numFmtId="2" fontId="0" fillId="3" borderId="1" xfId="0" applyNumberForma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466725</xdr:colOff>
      <xdr:row>3</xdr:row>
      <xdr:rowOff>47625</xdr:rowOff>
    </xdr:from>
    <xdr:to>
      <xdr:col>13</xdr:col>
      <xdr:colOff>275868</xdr:colOff>
      <xdr:row>19</xdr:row>
      <xdr:rowOff>18673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43525" y="619125"/>
          <a:ext cx="2857143" cy="30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29"/>
  <sheetViews>
    <sheetView tabSelected="1" workbookViewId="0">
      <selection activeCell="D8" sqref="D8"/>
    </sheetView>
  </sheetViews>
  <sheetFormatPr defaultRowHeight="15" x14ac:dyDescent="0.25"/>
  <cols>
    <col min="3" max="3" width="12.5703125" customWidth="1"/>
    <col min="4" max="4" width="10.85546875" customWidth="1"/>
  </cols>
  <sheetData>
    <row r="2" spans="3:6" x14ac:dyDescent="0.25">
      <c r="D2" t="s">
        <v>0</v>
      </c>
    </row>
    <row r="4" spans="3:6" x14ac:dyDescent="0.25">
      <c r="C4" t="s">
        <v>1</v>
      </c>
      <c r="D4" s="3">
        <v>450</v>
      </c>
      <c r="E4" t="s">
        <v>4</v>
      </c>
    </row>
    <row r="5" spans="3:6" x14ac:dyDescent="0.25">
      <c r="C5" t="s">
        <v>11</v>
      </c>
      <c r="D5" s="3">
        <v>30</v>
      </c>
      <c r="E5" t="s">
        <v>4</v>
      </c>
    </row>
    <row r="6" spans="3:6" x14ac:dyDescent="0.25">
      <c r="C6" t="s">
        <v>2</v>
      </c>
      <c r="D6" s="4">
        <f>10*D21/(35.9*SQRT(D4))</f>
        <v>17.009955883919289</v>
      </c>
      <c r="E6" t="s">
        <v>5</v>
      </c>
    </row>
    <row r="7" spans="3:6" x14ac:dyDescent="0.25">
      <c r="C7" s="1" t="s">
        <v>17</v>
      </c>
      <c r="D7" s="3">
        <v>0.1</v>
      </c>
      <c r="E7" t="s">
        <v>16</v>
      </c>
      <c r="F7">
        <v>0.156</v>
      </c>
    </row>
    <row r="8" spans="3:6" x14ac:dyDescent="0.25">
      <c r="C8" t="s">
        <v>13</v>
      </c>
      <c r="D8" s="3">
        <v>3</v>
      </c>
    </row>
    <row r="11" spans="3:6" x14ac:dyDescent="0.25">
      <c r="C11" t="s">
        <v>6</v>
      </c>
      <c r="D11" s="4">
        <f>D6/0.55</f>
        <v>30.927192516216888</v>
      </c>
      <c r="E11" t="s">
        <v>5</v>
      </c>
    </row>
    <row r="12" spans="3:6" x14ac:dyDescent="0.25">
      <c r="C12" t="s">
        <v>7</v>
      </c>
      <c r="D12" s="4">
        <f>D11/1.2</f>
        <v>25.772660430180739</v>
      </c>
      <c r="E12" t="s">
        <v>5</v>
      </c>
    </row>
    <row r="13" spans="3:6" x14ac:dyDescent="0.25">
      <c r="C13" t="s">
        <v>8</v>
      </c>
      <c r="D13" s="4">
        <f>1.6*D12</f>
        <v>41.236256688289188</v>
      </c>
      <c r="E13" t="s">
        <v>5</v>
      </c>
    </row>
    <row r="14" spans="3:6" x14ac:dyDescent="0.25">
      <c r="C14" t="s">
        <v>9</v>
      </c>
      <c r="D14" s="4">
        <f>0.3*D12</f>
        <v>7.731798129054221</v>
      </c>
      <c r="E14" t="s">
        <v>5</v>
      </c>
    </row>
    <row r="15" spans="3:6" x14ac:dyDescent="0.25">
      <c r="C15" t="s">
        <v>19</v>
      </c>
      <c r="D15" s="5">
        <f>D18/2</f>
        <v>3.65</v>
      </c>
    </row>
    <row r="16" spans="3:6" x14ac:dyDescent="0.25">
      <c r="C16" t="s">
        <v>10</v>
      </c>
      <c r="D16" s="4">
        <f>D6*1.5</f>
        <v>25.514933825878934</v>
      </c>
      <c r="E16" t="s">
        <v>5</v>
      </c>
    </row>
    <row r="17" spans="3:5" x14ac:dyDescent="0.25">
      <c r="C17" t="s">
        <v>3</v>
      </c>
      <c r="D17" s="5">
        <f>ROUND(2674/(0.1*D6*D4),1)</f>
        <v>3.5</v>
      </c>
    </row>
    <row r="18" spans="3:5" x14ac:dyDescent="0.25">
      <c r="C18" s="1" t="s">
        <v>12</v>
      </c>
      <c r="D18" s="5">
        <f>ROUND(D16/D17,1)</f>
        <v>7.3</v>
      </c>
      <c r="E18" t="s">
        <v>5</v>
      </c>
    </row>
    <row r="19" spans="3:5" x14ac:dyDescent="0.25">
      <c r="C19" s="1" t="s">
        <v>14</v>
      </c>
      <c r="D19" s="5">
        <f>IF(D8=2,1.414,IF(D8=3,1,IF(D8=4,0.766,IF(D8=5,0.618,IF(D8=6,0.518,IF(D8=7,0.445))))))</f>
        <v>1</v>
      </c>
    </row>
    <row r="20" spans="3:5" x14ac:dyDescent="0.25">
      <c r="C20" s="1" t="s">
        <v>15</v>
      </c>
      <c r="D20" s="5">
        <f>ROUND(D19/(10^(D7/20)-1),2)</f>
        <v>86.36</v>
      </c>
    </row>
    <row r="21" spans="3:5" x14ac:dyDescent="0.25">
      <c r="C21" s="1" t="s">
        <v>18</v>
      </c>
      <c r="D21" s="5">
        <f>(D4/D5)*D20</f>
        <v>1295.4000000000001</v>
      </c>
    </row>
    <row r="22" spans="3:5" x14ac:dyDescent="0.25">
      <c r="C22" s="1" t="s">
        <v>20</v>
      </c>
      <c r="D22" s="4">
        <f>0.5*D19*D4/D5</f>
        <v>7.5</v>
      </c>
    </row>
    <row r="24" spans="3:5" x14ac:dyDescent="0.25">
      <c r="C24" t="s">
        <v>21</v>
      </c>
      <c r="D24" s="4">
        <f>(3.14/4)*((1/D22)-(1/D21))</f>
        <v>0.10406067623899955</v>
      </c>
    </row>
    <row r="25" spans="3:5" x14ac:dyDescent="0.25">
      <c r="C25" t="s">
        <v>22</v>
      </c>
      <c r="D25" s="4">
        <f>1361900/(D4*D6)</f>
        <v>177.9219455416434</v>
      </c>
      <c r="E25" t="s">
        <v>25</v>
      </c>
    </row>
    <row r="26" spans="3:5" x14ac:dyDescent="0.25">
      <c r="C26" t="s">
        <v>23</v>
      </c>
      <c r="D26" s="4">
        <f>SQRT(0.5*D24*50/D25)</f>
        <v>0.1209201192568972</v>
      </c>
    </row>
    <row r="27" spans="3:5" ht="17.25" x14ac:dyDescent="0.25">
      <c r="C27" t="s">
        <v>24</v>
      </c>
      <c r="D27" s="4">
        <f>DEGREES(ASIN(D26))</f>
        <v>6.9452082375202506</v>
      </c>
      <c r="E27" s="2" t="s">
        <v>26</v>
      </c>
    </row>
    <row r="28" spans="3:5" x14ac:dyDescent="0.25">
      <c r="C28" t="s">
        <v>27</v>
      </c>
      <c r="D28" s="4">
        <f>D17*D27/90</f>
        <v>0.27009143145912085</v>
      </c>
      <c r="E28" t="s">
        <v>28</v>
      </c>
    </row>
    <row r="29" spans="3:5" x14ac:dyDescent="0.25">
      <c r="D29">
        <f>360*D28</f>
        <v>97.2329153252835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MaxAli</dc:creator>
  <cp:lastModifiedBy>MaxAli</cp:lastModifiedBy>
  <dcterms:created xsi:type="dcterms:W3CDTF">2021-10-15T16:55:16Z</dcterms:created>
  <dcterms:modified xsi:type="dcterms:W3CDTF">2021-11-11T08:45:00Z</dcterms:modified>
</cp:coreProperties>
</file>